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<sst xmlns="http://schemas.openxmlformats.org/spreadsheetml/2006/main" count="50" uniqueCount="50">
  <si>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附件：</t>
  </si>
  <si>
    <t>泽州县大阳镇九年一贯制学校概算调整核定表</t>
  </si>
  <si>
    <t>序号</t>
  </si>
  <si>
    <t>工程或费用名称</t>
  </si>
  <si>
    <t>原概算
（万元）</t>
  </si>
  <si>
    <t>调整后概算
（万元）</t>
  </si>
  <si>
    <t>资金增、减（万元）</t>
  </si>
  <si>
    <t>一</t>
  </si>
  <si>
    <t>工程费用</t>
  </si>
  <si>
    <t>建筑安装工程费用</t>
  </si>
  <si>
    <t>食堂报告厅</t>
  </si>
  <si>
    <t>换热站</t>
  </si>
  <si>
    <t>教学楼</t>
  </si>
  <si>
    <t>宿舍楼</t>
  </si>
  <si>
    <t>南大门</t>
  </si>
  <si>
    <t>室外工程</t>
  </si>
  <si>
    <t>水泵房</t>
  </si>
  <si>
    <t>教学楼学校装修-装饰工程（新增）</t>
  </si>
  <si>
    <t>扣除装饰教室</t>
  </si>
  <si>
    <t>设备费</t>
  </si>
  <si>
    <t>变压器</t>
  </si>
  <si>
    <t>换热站设备</t>
  </si>
  <si>
    <t>热水供应设备</t>
  </si>
  <si>
    <t>宿舍电梯</t>
  </si>
  <si>
    <t>监控及广播系统</t>
  </si>
  <si>
    <t>二</t>
  </si>
  <si>
    <t>工程建设其他费用</t>
  </si>
  <si>
    <t>建设管理费</t>
  </si>
  <si>
    <t>建设单位管理费</t>
  </si>
  <si>
    <t>工程监理费</t>
  </si>
  <si>
    <t>招标代理费</t>
  </si>
  <si>
    <t>可行性研究费</t>
  </si>
  <si>
    <t>编制项目建议书</t>
  </si>
  <si>
    <t>编制可行性研究报告</t>
  </si>
  <si>
    <t>勘察设计费</t>
  </si>
  <si>
    <t>勘察费</t>
  </si>
  <si>
    <t>设计费</t>
  </si>
  <si>
    <t>施工图预算编制费</t>
  </si>
  <si>
    <t>竣工图编制费</t>
  </si>
  <si>
    <t>劳动安全卫生评价费</t>
  </si>
  <si>
    <t>场地准备及临时设施费</t>
  </si>
  <si>
    <t>工程保险费</t>
  </si>
  <si>
    <t>工程量清单编制费</t>
  </si>
  <si>
    <t>招标控制价编制费</t>
  </si>
  <si>
    <t>防空工程易地建设费</t>
  </si>
  <si>
    <t>征地补偿费（新增）</t>
  </si>
  <si>
    <t>三</t>
  </si>
  <si>
    <t>预备费</t>
  </si>
  <si>
    <t>四</t>
  </si>
  <si>
    <t>总投资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</si>
</sst>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/>
  </cellStyleXfs>
  <cellXfs count="3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176" fontId="6" fillId="0" borderId="2" xfId="49" applyNumberFormat="1" applyFont="1" applyBorder="1" applyAlignment="1">
      <alignment horizontal="center" vertical="center"/>
    </xf>
    <xf numFmtId="176" fontId="6" fillId="0" borderId="3" xfId="49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49" applyFont="1" applyBorder="1" applyAlignment="1">
      <alignment horizontal="left" vertical="center"/>
    </xf>
    <xf numFmtId="176" fontId="9" fillId="0" borderId="3" xfId="49" applyNumberFormat="1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horizontal="center" vertical="center"/>
    </xf>
    <xf numFmtId="0" fontId="9" fillId="0" borderId="3" xfId="49" applyFont="1" applyFill="1" applyBorder="1" applyAlignment="1">
      <alignment vertical="center"/>
    </xf>
    <xf numFmtId="0" fontId="6" fillId="0" borderId="3" xfId="49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0" fontId="6" fillId="0" borderId="3" xfId="49" applyFont="1" applyFill="1" applyBorder="1" applyAlignment="1">
      <alignment vertical="center"/>
    </xf>
    <xf numFmtId="177" fontId="6" fillId="0" borderId="3" xfId="49" applyNumberFormat="1" applyFont="1" applyFill="1" applyBorder="1" applyAlignment="1">
      <alignment horizontal="center" vertical="center"/>
    </xf>
    <xf numFmtId="177" fontId="9" fillId="0" borderId="3" xfId="49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_国道302线珲春至阿尔山公路乌兰浩特至阿力得尔段二期工程2014.11.26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62626"/>
      <rgbColor rgb="00E8E8E8"/>
      <rgbColor rgb="00000000"/>
      <rgbColor rgb="00FFFFF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tabSelected="1" workbookViewId="0">
      <selection activeCell="J51" sqref="J51"/>
    </sheetView>
  </sheetViews>
  <sheetFormatPr defaultColWidth="9" defaultRowHeight="13.5" outlineLevelCol="4"/>
  <cols>
    <col min="1" max="1" width="5.375" style="1" customWidth="1"/>
    <col min="2" max="2" width="32" style="1" customWidth="1"/>
    <col min="3" max="3" width="16.625" style="1" customWidth="1"/>
    <col min="4" max="4" width="15" style="4" customWidth="1"/>
    <col min="5" max="5" width="16.125" style="4" customWidth="1"/>
    <col min="6" max="16384" width="9" style="1"/>
  </cols>
  <sheetData>
    <row r="1" ht="24" customHeight="1" spans="1:5">
      <c r="A1" s="5" t="s">
        <v>0</v>
      </c>
      <c r="B1" s="5"/>
      <c r="C1" s="5"/>
      <c r="D1" s="5"/>
      <c r="E1" s="5"/>
    </row>
    <row r="2" s="1" customFormat="1" spans="1:5">
      <c r="A2" s="6" t="s">
        <v>1</v>
      </c>
      <c r="B2" s="7"/>
      <c r="C2" s="7"/>
      <c r="D2" s="8"/>
      <c r="E2" s="8"/>
    </row>
    <row r="3" s="1" customFormat="1" ht="15" customHeight="1" spans="1:5">
      <c r="A3" s="7"/>
      <c r="B3" s="7"/>
      <c r="C3" s="7"/>
      <c r="D3" s="8"/>
      <c r="E3" s="8"/>
    </row>
    <row r="4" s="2" customFormat="1" ht="17" customHeight="1" spans="1:5">
      <c r="A4" s="9" t="s">
        <v>2</v>
      </c>
      <c r="B4" s="9" t="s">
        <v>3</v>
      </c>
      <c r="C4" s="10" t="s">
        <v>4</v>
      </c>
      <c r="D4" s="11" t="s">
        <v>5</v>
      </c>
      <c r="E4" s="11" t="s">
        <v>6</v>
      </c>
    </row>
    <row r="5" s="3" customFormat="1" ht="21" customHeight="1" spans="1:5">
      <c r="A5" s="12"/>
      <c r="B5" s="12"/>
      <c r="C5" s="12"/>
      <c r="D5" s="13"/>
      <c r="E5" s="14"/>
    </row>
    <row r="6" s="1" customFormat="1" ht="16.5" customHeight="1" spans="1:5">
      <c r="A6" s="15" t="s">
        <v>7</v>
      </c>
      <c r="B6" s="15" t="s">
        <v>8</v>
      </c>
      <c r="C6" s="16">
        <f>C7+C17</f>
        <v>5804.867444</v>
      </c>
      <c r="D6" s="16">
        <f>D7+D17</f>
        <v>5897.167444</v>
      </c>
      <c r="E6" s="17">
        <f>D6-C6</f>
        <v>92.3000000000002</v>
      </c>
    </row>
    <row r="7" s="1" customFormat="1" ht="16.5" customHeight="1" spans="1:5">
      <c r="A7" s="18">
        <v>1</v>
      </c>
      <c r="B7" s="18" t="s">
        <v>9</v>
      </c>
      <c r="C7" s="17">
        <f>SUM(C8:C14)</f>
        <v>5594.867444</v>
      </c>
      <c r="D7" s="17">
        <f>D8+D9+D10+D11+D12+D13+D14+D15+D16</f>
        <v>5687.167444</v>
      </c>
      <c r="E7" s="17">
        <f>D7-C7</f>
        <v>92.3000000000002</v>
      </c>
    </row>
    <row r="8" s="1" customFormat="1" ht="16.5" customHeight="1" spans="1:5">
      <c r="A8" s="19">
        <v>1.1</v>
      </c>
      <c r="B8" s="20" t="s">
        <v>10</v>
      </c>
      <c r="C8" s="21">
        <f>12227706.8/10000</f>
        <v>1222.77068</v>
      </c>
      <c r="D8" s="21">
        <v>1222.77068</v>
      </c>
      <c r="E8" s="22">
        <f t="shared" ref="E8:E14" si="0">D8-C8</f>
        <v>0</v>
      </c>
    </row>
    <row r="9" s="1" customFormat="1" ht="16.5" customHeight="1" spans="1:5">
      <c r="A9" s="19">
        <v>1.2</v>
      </c>
      <c r="B9" s="20" t="s">
        <v>11</v>
      </c>
      <c r="C9" s="21">
        <f>520013.82/10000</f>
        <v>52.001382</v>
      </c>
      <c r="D9" s="21">
        <v>52.001382</v>
      </c>
      <c r="E9" s="22">
        <f t="shared" si="0"/>
        <v>0</v>
      </c>
    </row>
    <row r="10" s="1" customFormat="1" ht="16.5" customHeight="1" spans="1:5">
      <c r="A10" s="19">
        <v>1.3</v>
      </c>
      <c r="B10" s="20" t="s">
        <v>12</v>
      </c>
      <c r="C10" s="21">
        <f>18122830.07/10000</f>
        <v>1812.283007</v>
      </c>
      <c r="D10" s="21">
        <v>1812.283007</v>
      </c>
      <c r="E10" s="22">
        <f t="shared" si="0"/>
        <v>0</v>
      </c>
    </row>
    <row r="11" s="1" customFormat="1" ht="16.5" customHeight="1" spans="1:5">
      <c r="A11" s="19">
        <v>1.4</v>
      </c>
      <c r="B11" s="20" t="s">
        <v>13</v>
      </c>
      <c r="C11" s="21">
        <f>17755834.49/10000</f>
        <v>1775.583449</v>
      </c>
      <c r="D11" s="21">
        <v>1775.583449</v>
      </c>
      <c r="E11" s="22">
        <f t="shared" si="0"/>
        <v>0</v>
      </c>
    </row>
    <row r="12" s="1" customFormat="1" ht="16.5" customHeight="1" spans="1:5">
      <c r="A12" s="19">
        <v>1.5</v>
      </c>
      <c r="B12" s="20" t="s">
        <v>14</v>
      </c>
      <c r="C12" s="21">
        <f>643686.02/10000</f>
        <v>64.368602</v>
      </c>
      <c r="D12" s="21">
        <v>64.368602</v>
      </c>
      <c r="E12" s="22">
        <f t="shared" si="0"/>
        <v>0</v>
      </c>
    </row>
    <row r="13" s="1" customFormat="1" ht="16.5" customHeight="1" spans="1:5">
      <c r="A13" s="19">
        <v>1.6</v>
      </c>
      <c r="B13" s="23" t="s">
        <v>15</v>
      </c>
      <c r="C13" s="21">
        <f>5692591.94/10000</f>
        <v>569.259194</v>
      </c>
      <c r="D13" s="21">
        <v>569.259194</v>
      </c>
      <c r="E13" s="22">
        <f t="shared" si="0"/>
        <v>0</v>
      </c>
    </row>
    <row r="14" s="1" customFormat="1" ht="16.5" customHeight="1" spans="1:5">
      <c r="A14" s="19">
        <v>1.7</v>
      </c>
      <c r="B14" s="20" t="s">
        <v>16</v>
      </c>
      <c r="C14" s="21">
        <f>986011.3/10000</f>
        <v>98.60113</v>
      </c>
      <c r="D14" s="21">
        <v>98.60113</v>
      </c>
      <c r="E14" s="22">
        <f t="shared" si="0"/>
        <v>0</v>
      </c>
    </row>
    <row r="15" s="1" customFormat="1" ht="16.5" customHeight="1" spans="1:5">
      <c r="A15" s="19">
        <v>1.8</v>
      </c>
      <c r="B15" s="20" t="s">
        <v>17</v>
      </c>
      <c r="C15" s="22">
        <v>0</v>
      </c>
      <c r="D15" s="22">
        <v>142.89</v>
      </c>
      <c r="E15" s="22">
        <v>142.89</v>
      </c>
    </row>
    <row r="16" s="1" customFormat="1" ht="16.5" customHeight="1" spans="1:5">
      <c r="A16" s="19">
        <v>1.9</v>
      </c>
      <c r="B16" s="20" t="s">
        <v>18</v>
      </c>
      <c r="C16" s="22">
        <v>0</v>
      </c>
      <c r="D16" s="22">
        <v>-50.59</v>
      </c>
      <c r="E16" s="22">
        <v>-50.59</v>
      </c>
    </row>
    <row r="17" s="1" customFormat="1" ht="16.5" customHeight="1" spans="1:5">
      <c r="A17" s="18">
        <v>2</v>
      </c>
      <c r="B17" s="18" t="s">
        <v>19</v>
      </c>
      <c r="C17" s="17">
        <f>C18+C19+C20+C21+C22</f>
        <v>210</v>
      </c>
      <c r="D17" s="17">
        <f>SUM(D18:D22)</f>
        <v>210</v>
      </c>
      <c r="E17" s="24">
        <f t="shared" ref="E17:E31" si="1">D17-C17</f>
        <v>0</v>
      </c>
    </row>
    <row r="18" s="1" customFormat="1" ht="16.5" customHeight="1" spans="1:5">
      <c r="A18" s="25">
        <v>2.1</v>
      </c>
      <c r="B18" s="20" t="s">
        <v>20</v>
      </c>
      <c r="C18" s="21">
        <v>40</v>
      </c>
      <c r="D18" s="21">
        <v>40</v>
      </c>
      <c r="E18" s="22">
        <f t="shared" si="1"/>
        <v>0</v>
      </c>
    </row>
    <row r="19" s="1" customFormat="1" ht="16.5" customHeight="1" spans="1:5">
      <c r="A19" s="25">
        <v>2.2</v>
      </c>
      <c r="B19" s="20" t="s">
        <v>21</v>
      </c>
      <c r="C19" s="21">
        <v>80</v>
      </c>
      <c r="D19" s="21">
        <v>80</v>
      </c>
      <c r="E19" s="22">
        <f t="shared" si="1"/>
        <v>0</v>
      </c>
    </row>
    <row r="20" s="1" customFormat="1" ht="16.5" customHeight="1" spans="1:5">
      <c r="A20" s="25">
        <v>2.3</v>
      </c>
      <c r="B20" s="20" t="s">
        <v>22</v>
      </c>
      <c r="C20" s="21">
        <v>25</v>
      </c>
      <c r="D20" s="21">
        <v>25</v>
      </c>
      <c r="E20" s="22">
        <f t="shared" si="1"/>
        <v>0</v>
      </c>
    </row>
    <row r="21" s="1" customFormat="1" ht="16.5" customHeight="1" spans="1:5">
      <c r="A21" s="25">
        <v>2.4</v>
      </c>
      <c r="B21" s="20" t="s">
        <v>23</v>
      </c>
      <c r="C21" s="21">
        <v>30</v>
      </c>
      <c r="D21" s="21">
        <v>30</v>
      </c>
      <c r="E21" s="22">
        <f t="shared" si="1"/>
        <v>0</v>
      </c>
    </row>
    <row r="22" s="1" customFormat="1" ht="16.5" customHeight="1" spans="1:5">
      <c r="A22" s="25">
        <v>2.5</v>
      </c>
      <c r="B22" s="20" t="s">
        <v>24</v>
      </c>
      <c r="C22" s="21">
        <v>35</v>
      </c>
      <c r="D22" s="21">
        <v>35</v>
      </c>
      <c r="E22" s="22">
        <f t="shared" si="1"/>
        <v>0</v>
      </c>
    </row>
    <row r="23" s="1" customFormat="1" ht="16.5" customHeight="1" spans="1:5">
      <c r="A23" s="18" t="s">
        <v>25</v>
      </c>
      <c r="B23" s="18" t="s">
        <v>26</v>
      </c>
      <c r="C23" s="16">
        <f>C24+C28+C31+C36+C37+C38+C39+C40+C41</f>
        <v>524.5222693464</v>
      </c>
      <c r="D23" s="17">
        <f>D24+D28+D31+D36+D37+D38+D39+D40+D41+D42</f>
        <v>904.01115583</v>
      </c>
      <c r="E23" s="26">
        <f t="shared" si="1"/>
        <v>379.4888864836</v>
      </c>
    </row>
    <row r="24" s="1" customFormat="1" ht="16.5" customHeight="1" spans="1:5">
      <c r="A24" s="24">
        <v>1</v>
      </c>
      <c r="B24" s="27" t="s">
        <v>27</v>
      </c>
      <c r="C24" s="28">
        <f>C25+C26+C27</f>
        <v>161.43650583</v>
      </c>
      <c r="D24" s="17">
        <f>D25+D26+D27</f>
        <v>205.36875583</v>
      </c>
      <c r="E24" s="26">
        <v>44.37</v>
      </c>
    </row>
    <row r="25" s="1" customFormat="1" ht="16.5" customHeight="1" spans="1:5">
      <c r="A25" s="22">
        <v>1.1</v>
      </c>
      <c r="B25" s="23" t="s">
        <v>28</v>
      </c>
      <c r="C25" s="29">
        <f>C6*1.5/100*0.5</f>
        <v>43.53650583</v>
      </c>
      <c r="D25" s="21">
        <f>D6*1.5/100*0.5</f>
        <v>44.22875583</v>
      </c>
      <c r="E25" s="21">
        <v>0.23</v>
      </c>
    </row>
    <row r="26" s="1" customFormat="1" ht="16.5" customHeight="1" spans="1:5">
      <c r="A26" s="22">
        <v>1.2</v>
      </c>
      <c r="B26" s="23" t="s">
        <v>29</v>
      </c>
      <c r="C26" s="29">
        <f>109*0.9</f>
        <v>98.1</v>
      </c>
      <c r="D26" s="21">
        <v>138.8</v>
      </c>
      <c r="E26" s="21">
        <v>40.8</v>
      </c>
    </row>
    <row r="27" s="1" customFormat="1" ht="16.5" customHeight="1" spans="1:5">
      <c r="A27" s="22">
        <v>1.3</v>
      </c>
      <c r="B27" s="23" t="s">
        <v>30</v>
      </c>
      <c r="C27" s="29">
        <f>22*0.9</f>
        <v>19.8</v>
      </c>
      <c r="D27" s="21">
        <v>22.34</v>
      </c>
      <c r="E27" s="21">
        <v>2.34</v>
      </c>
    </row>
    <row r="28" s="1" customFormat="1" ht="16.5" customHeight="1" spans="1:5">
      <c r="A28" s="24">
        <v>2</v>
      </c>
      <c r="B28" s="27" t="s">
        <v>31</v>
      </c>
      <c r="C28" s="28">
        <f>C29+C30</f>
        <v>26</v>
      </c>
      <c r="D28" s="17">
        <f>D29+D30</f>
        <v>27.93</v>
      </c>
      <c r="E28" s="21">
        <f>D28-C28</f>
        <v>1.93</v>
      </c>
    </row>
    <row r="29" s="1" customFormat="1" ht="16.5" customHeight="1" spans="1:5">
      <c r="A29" s="22">
        <v>2.1</v>
      </c>
      <c r="B29" s="23" t="s">
        <v>32</v>
      </c>
      <c r="C29" s="29">
        <v>10</v>
      </c>
      <c r="D29" s="21">
        <v>9.31</v>
      </c>
      <c r="E29" s="21">
        <f>D29-C29</f>
        <v>-0.69</v>
      </c>
    </row>
    <row r="30" s="1" customFormat="1" ht="16.5" customHeight="1" spans="1:5">
      <c r="A30" s="22">
        <v>2.1</v>
      </c>
      <c r="B30" s="23" t="s">
        <v>33</v>
      </c>
      <c r="C30" s="29">
        <f>20*0.8</f>
        <v>16</v>
      </c>
      <c r="D30" s="21">
        <v>18.62</v>
      </c>
      <c r="E30" s="21">
        <f>D30-C30</f>
        <v>2.62</v>
      </c>
    </row>
    <row r="31" s="1" customFormat="1" ht="16.5" customHeight="1" spans="1:5">
      <c r="A31" s="24">
        <v>3</v>
      </c>
      <c r="B31" s="27" t="s">
        <v>34</v>
      </c>
      <c r="C31" s="28">
        <f>C32+C33+C34+C35</f>
        <v>225.55416861</v>
      </c>
      <c r="D31" s="17">
        <f>D32+D33+D34+D35</f>
        <v>238.3724</v>
      </c>
      <c r="E31" s="17">
        <v>12.37</v>
      </c>
    </row>
    <row r="32" s="1" customFormat="1" ht="16.5" customHeight="1" spans="1:5">
      <c r="A32" s="22">
        <v>3.1</v>
      </c>
      <c r="B32" s="23" t="s">
        <v>35</v>
      </c>
      <c r="C32" s="29">
        <v>29</v>
      </c>
      <c r="D32" s="21">
        <v>17.69</v>
      </c>
      <c r="E32" s="21">
        <f>D32-C32</f>
        <v>-11.31</v>
      </c>
    </row>
    <row r="33" s="1" customFormat="1" ht="16.5" customHeight="1" spans="1:5">
      <c r="A33" s="22">
        <v>3.2</v>
      </c>
      <c r="B33" s="23" t="s">
        <v>36</v>
      </c>
      <c r="C33" s="29">
        <f>186*0.9</f>
        <v>167.4</v>
      </c>
      <c r="D33" s="21">
        <v>189.53</v>
      </c>
      <c r="E33" s="21">
        <v>22.53</v>
      </c>
    </row>
    <row r="34" s="1" customFormat="1" ht="16.5" customHeight="1" spans="1:5">
      <c r="A34" s="22">
        <v>3.3</v>
      </c>
      <c r="B34" s="23" t="s">
        <v>37</v>
      </c>
      <c r="C34" s="29">
        <f>(500*3.5+1500*3+(C6-2000)*2.5)/1000</f>
        <v>15.76216861</v>
      </c>
      <c r="D34" s="21">
        <v>15.99</v>
      </c>
      <c r="E34" s="21">
        <v>-0.01</v>
      </c>
    </row>
    <row r="35" s="1" customFormat="1" ht="16.5" customHeight="1" spans="1:5">
      <c r="A35" s="22">
        <v>3.4</v>
      </c>
      <c r="B35" s="23" t="s">
        <v>38</v>
      </c>
      <c r="C35" s="29">
        <f>C33*8/100</f>
        <v>13.392</v>
      </c>
      <c r="D35" s="21">
        <f>D33*8/100</f>
        <v>15.1624</v>
      </c>
      <c r="E35" s="21">
        <v>2.16</v>
      </c>
    </row>
    <row r="36" s="1" customFormat="1" ht="16.5" customHeight="1" spans="1:5">
      <c r="A36" s="24">
        <v>4</v>
      </c>
      <c r="B36" s="27" t="s">
        <v>39</v>
      </c>
      <c r="C36" s="28">
        <v>6</v>
      </c>
      <c r="D36" s="17">
        <v>5.9</v>
      </c>
      <c r="E36" s="17">
        <f>D36-C36</f>
        <v>-0.0999999999999996</v>
      </c>
    </row>
    <row r="37" s="1" customFormat="1" ht="16.5" customHeight="1" spans="1:5">
      <c r="A37" s="24">
        <v>5</v>
      </c>
      <c r="B37" s="27" t="s">
        <v>40</v>
      </c>
      <c r="C37" s="28">
        <f>C6/100</f>
        <v>58.04867444</v>
      </c>
      <c r="D37" s="17">
        <v>58.97</v>
      </c>
      <c r="E37" s="17">
        <v>0.97</v>
      </c>
    </row>
    <row r="38" s="1" customFormat="1" ht="16.5" customHeight="1" spans="1:5">
      <c r="A38" s="24">
        <v>6</v>
      </c>
      <c r="B38" s="27" t="s">
        <v>41</v>
      </c>
      <c r="C38" s="17">
        <f>C6*0.06/100</f>
        <v>3.4829204664</v>
      </c>
      <c r="D38" s="17">
        <v>3.54</v>
      </c>
      <c r="E38" s="17">
        <v>0.6</v>
      </c>
    </row>
    <row r="39" s="1" customFormat="1" ht="16.5" customHeight="1" spans="1:5">
      <c r="A39" s="24">
        <v>7</v>
      </c>
      <c r="B39" s="27" t="s">
        <v>42</v>
      </c>
      <c r="C39" s="28">
        <v>12</v>
      </c>
      <c r="D39" s="17">
        <v>13.97</v>
      </c>
      <c r="E39" s="17">
        <v>1.97</v>
      </c>
    </row>
    <row r="40" s="1" customFormat="1" ht="16.5" customHeight="1" spans="1:5">
      <c r="A40" s="24">
        <v>8</v>
      </c>
      <c r="B40" s="27" t="s">
        <v>43</v>
      </c>
      <c r="C40" s="28">
        <v>8</v>
      </c>
      <c r="D40" s="17">
        <v>10.1</v>
      </c>
      <c r="E40" s="17">
        <v>2.1</v>
      </c>
    </row>
    <row r="41" s="1" customFormat="1" ht="16.5" customHeight="1" spans="1:5">
      <c r="A41" s="24">
        <v>9</v>
      </c>
      <c r="B41" s="27" t="s">
        <v>44</v>
      </c>
      <c r="C41" s="28">
        <v>24</v>
      </c>
      <c r="D41" s="17">
        <v>24</v>
      </c>
      <c r="E41" s="30">
        <v>0</v>
      </c>
    </row>
    <row r="42" s="1" customFormat="1" ht="16.5" customHeight="1" spans="1:5">
      <c r="A42" s="24">
        <v>10</v>
      </c>
      <c r="B42" s="27" t="s">
        <v>45</v>
      </c>
      <c r="C42" s="28">
        <v>0</v>
      </c>
      <c r="D42" s="17">
        <v>315.86</v>
      </c>
      <c r="E42" s="31">
        <v>315.86</v>
      </c>
    </row>
    <row r="43" s="1" customFormat="1" ht="16.5" customHeight="1" spans="1:5">
      <c r="A43" s="18" t="s">
        <v>46</v>
      </c>
      <c r="B43" s="18" t="s">
        <v>47</v>
      </c>
      <c r="C43" s="15">
        <v>379.76</v>
      </c>
      <c r="D43" s="31">
        <v>408.07</v>
      </c>
      <c r="E43" s="31">
        <f>D43-C43</f>
        <v>28.31</v>
      </c>
    </row>
    <row r="44" s="1" customFormat="1" ht="16.5" customHeight="1" spans="1:5">
      <c r="A44" s="18" t="s">
        <v>48</v>
      </c>
      <c r="B44" s="18" t="s">
        <v>49</v>
      </c>
      <c r="C44" s="16">
        <f>C6+C43+C23</f>
        <v>6709.1497133464</v>
      </c>
      <c r="D44" s="31">
        <f>D43+D6+D23</f>
        <v>7209.24859983</v>
      </c>
      <c r="E44" s="31">
        <f>D44-C44</f>
        <v>500.0988864836</v>
      </c>
    </row>
  </sheetData>
  <mergeCells count="7">
    <mergeCell ref="A1:E1"/>
    <mergeCell ref="A4:A5"/>
    <mergeCell ref="B4:B5"/>
    <mergeCell ref="C4:C5"/>
    <mergeCell ref="D4:D5"/>
    <mergeCell ref="E4:E5"/>
    <mergeCell ref="A2:E3"/>
  </mergeCells>
  <pageMargins left="0.786805555555556" right="0.708333333333333" top="0.66875" bottom="0.708333333333333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zw112</cp:lastModifiedBy>
  <dcterms:created xsi:type="dcterms:W3CDTF">2023-10-12T01:42:00Z</dcterms:created>
  <dcterms:modified xsi:type="dcterms:W3CDTF">2023-12-06T06:44:49Z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85E065316A43443695DAC29C0D4CFA66_13</vt:lpwstr>
  </property>
  <property fmtid="{D5CDD505-2E9C-101B-9397-08002B2CF9AE}" pid="3" name="KSOProductBuildVer">
    <vt:lpwstr>2052-12.1.0.15990</vt:lpwstr>
  </property>
</Properties>
</file>